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Magazyn Rur ZRE ELKO\"/>
    </mc:Choice>
  </mc:AlternateContent>
  <bookViews>
    <workbookView xWindow="0" yWindow="0" windowWidth="28800" windowHeight="12435"/>
  </bookViews>
  <sheets>
    <sheet name="Arkusz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F42" i="1"/>
  <c r="E41" i="1"/>
  <c r="F41" i="1" s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29" i="1"/>
  <c r="F29" i="1" s="1"/>
  <c r="F28" i="1"/>
  <c r="E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20" i="1"/>
  <c r="E19" i="1"/>
  <c r="F19" i="1" s="1"/>
  <c r="F18" i="1"/>
  <c r="F17" i="1"/>
  <c r="E16" i="1"/>
  <c r="F16" i="1" s="1"/>
  <c r="E15" i="1"/>
  <c r="F15" i="1" s="1"/>
  <c r="F13" i="1"/>
  <c r="E12" i="1"/>
  <c r="F12" i="1" s="1"/>
  <c r="E11" i="1"/>
  <c r="F11" i="1" s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<sst xmlns="http://schemas.openxmlformats.org/spreadsheetml/2006/main" count="271" uniqueCount="85">
  <si>
    <t>Pozostałe materiały z produkcji rurociągów zl.1228</t>
  </si>
  <si>
    <t>Lp.</t>
  </si>
  <si>
    <t>gatunek</t>
  </si>
  <si>
    <t>J.m.</t>
  </si>
  <si>
    <t>ilość</t>
  </si>
  <si>
    <t xml:space="preserve">masa </t>
  </si>
  <si>
    <t>uwagi</t>
  </si>
  <si>
    <t>Rura  33,7x4,5</t>
  </si>
  <si>
    <t>P235GH TC2</t>
  </si>
  <si>
    <t>m</t>
  </si>
  <si>
    <t>EN 10216-2</t>
  </si>
  <si>
    <t>Rura  42,4x4</t>
  </si>
  <si>
    <t>P235GH</t>
  </si>
  <si>
    <t>Rura  60,3x2,9</t>
  </si>
  <si>
    <t xml:space="preserve">P235GH </t>
  </si>
  <si>
    <t>Rura  76,1x4</t>
  </si>
  <si>
    <t>Rura  88.9x3.2</t>
  </si>
  <si>
    <t>Rura  88.9x8</t>
  </si>
  <si>
    <t>Rura  139,7x4</t>
  </si>
  <si>
    <t>Rura  168,3x4,5</t>
  </si>
  <si>
    <t>Rura  406,4x7,1</t>
  </si>
  <si>
    <t>16Mo3</t>
  </si>
  <si>
    <t>Rura  813x10</t>
  </si>
  <si>
    <t>Kołnierz/11/B/DN 25x2,6/PN 16</t>
  </si>
  <si>
    <t xml:space="preserve">P245GH </t>
  </si>
  <si>
    <t>szt.</t>
  </si>
  <si>
    <t xml:space="preserve"> EN 1092-1</t>
  </si>
  <si>
    <t>Kołnierz/11/B/DN 32/PN 16</t>
  </si>
  <si>
    <t>Kołnierz/11/B/DN 40x2,9/PN 16</t>
  </si>
  <si>
    <t>Kołnierz/11/B/DN 50x2,9/PN 16</t>
  </si>
  <si>
    <t>Kołnierz/11/B/DN 65x2,9/PN 16</t>
  </si>
  <si>
    <t>Kołnierz/11/B/DN 80x3.2/PN 16</t>
  </si>
  <si>
    <t>Kołnierz/11/B/DN 100x3,6/PN 16 (114,3)</t>
  </si>
  <si>
    <t>Kołnierz/11/B/DN 125x4/PN 16 (139,7)</t>
  </si>
  <si>
    <t>Kołnierz/11/B/DN 125x4/PN 25 (139,7)</t>
  </si>
  <si>
    <t>Kołnierz/11/B/DN 150x4,5/PN 16 (168,3)</t>
  </si>
  <si>
    <t>Kołnierz/11/B/DN 200x6,3/PN 16 (219,1)</t>
  </si>
  <si>
    <t xml:space="preserve">Kołnierz/11/B/DN 300x7,1/PN 16 </t>
  </si>
  <si>
    <t>Kołnierz/11/B/DN 400x8,8/PN 16 (406,4)</t>
  </si>
  <si>
    <t>Kołnierz/11/B/DN 600x8,8/PN 16 (610)</t>
  </si>
  <si>
    <t>Kołnierz/11/B/DN 800x10/PN 16 (813)</t>
  </si>
  <si>
    <t>Kolano Typ A / 3D 90* 42,4x2,6</t>
  </si>
  <si>
    <t>EN 10253-2</t>
  </si>
  <si>
    <t>Kolano Typ A / 3D 90* 60,3x2,9</t>
  </si>
  <si>
    <t>Kolano Typ A / 3D 45* 60,3x5,6</t>
  </si>
  <si>
    <t>Kolano Typ A / 3D 90* 60,3x5,6</t>
  </si>
  <si>
    <t>Kolano Typ A / 3D 90* 76,1x2,9</t>
  </si>
  <si>
    <t>Kolano Typ A / 3D 90* 88.9x3.2</t>
  </si>
  <si>
    <t>Kolano Typ A / 3D 90* 88.9x5,6</t>
  </si>
  <si>
    <t>Kolano Typ A / 3D 90* 114,3x3,6</t>
  </si>
  <si>
    <t>Kolano Typ A / 3D 90* 139,7x4</t>
  </si>
  <si>
    <t>Kolano Typ A / 3D 90* 168,3x4,5</t>
  </si>
  <si>
    <t>Kolano Typ A / 2D 90* 219,1x6,3</t>
  </si>
  <si>
    <t>Kolano Typ A / 3D 90* 406,4x8,8</t>
  </si>
  <si>
    <t>Zwężka symetryczna Typ A 42,4x4/33,7x4</t>
  </si>
  <si>
    <t>EN 10253-4</t>
  </si>
  <si>
    <t>Zwężka symetryczna Typ A 48,3x2,6/42,4x2,6</t>
  </si>
  <si>
    <t>Zwężka symetryczna Typ A 60,3x5,6/33,7x4</t>
  </si>
  <si>
    <t>Zwężka symetryczna Typ A 76,1x4/60,3x2,9</t>
  </si>
  <si>
    <t>Zwężka symetryczna Typ A 88,9x3,2/48,3x2,9</t>
  </si>
  <si>
    <t>Zwężka symetryczna Typ A 88,9x3,2/60,3x2,9</t>
  </si>
  <si>
    <t>Zwężka symetryczna Typ A 114.3x6,3/60,3x5,6</t>
  </si>
  <si>
    <t>Zwężka symetryczna Typ A 114.3x3,6/88,9x3,2</t>
  </si>
  <si>
    <t>Zwężka symetryczna Typ A 114.3x6,3/88,9x5,6</t>
  </si>
  <si>
    <t>Zwężka symetryczna Typ A 168,3x4,5/88,9x3,2</t>
  </si>
  <si>
    <t>Zwężka symetryczna Typ A 168,3x7,1/114,3x6,3</t>
  </si>
  <si>
    <t>Zwężka symetryczna Typ A 219.1x6.3 114.3x3.6</t>
  </si>
  <si>
    <t>Zwężka symetryczna Typ A 323,9x7,1/ 168,3x4,5</t>
  </si>
  <si>
    <t>Zwężka symetryczna Typ A 610x12,5/406,4x8,8</t>
  </si>
  <si>
    <t>Trójnik rząd 3  219,1x6,3/168,3x4,5</t>
  </si>
  <si>
    <t>DIN 2615-1</t>
  </si>
  <si>
    <t>Trójnik TYP A  168,3x7,1</t>
  </si>
  <si>
    <t>EN10253-2</t>
  </si>
  <si>
    <t>Trójnik TYP B  168,3x4,5</t>
  </si>
  <si>
    <t>Trójnik rząd 3  168,3x4,5/137,7x4</t>
  </si>
  <si>
    <t>Trójnik rząd 3  168,3x7,1/88,9x5,6</t>
  </si>
  <si>
    <t>Trójnik rząd 3  168,3x4,5/88,9x3,2</t>
  </si>
  <si>
    <t>Trójnik rząd 3  168,3x4,5/76,1x2,9</t>
  </si>
  <si>
    <t>Trójnik TYP A  139,7x5</t>
  </si>
  <si>
    <t>Trójnik rząd 3  139,7x4</t>
  </si>
  <si>
    <t>Trójnik TYP B  114,3x6,3</t>
  </si>
  <si>
    <t>Trójnik rząd 3 114,3x3,6/88,9x3,2</t>
  </si>
  <si>
    <t>Trójnik rząd 4 114,3x6,3/48,3x4</t>
  </si>
  <si>
    <t>Trójnik rząd 3  88.9x3.2 88.9x3.2</t>
  </si>
  <si>
    <t>Trójnik rząd 6 60,3x7,1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</si>
</sst>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3" xfId="0" quotePrefix="1" applyFill="1" applyBorder="1" applyAlignment="1">
      <alignment horizontal="right"/>
    </xf>
    <xf numFmtId="44" fontId="0" fillId="0" borderId="0" xfId="1" applyFont="1"/>
    <xf numFmtId="0" fontId="0" fillId="0" borderId="4" xfId="0" quotePrefix="1" applyFill="1" applyBorder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0" borderId="3" xfId="0" applyBorder="1"/>
    <xf numFmtId="0" fontId="0" fillId="0" borderId="4" xfId="0" quotePrefix="1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0" fillId="0" borderId="5" xfId="0" quotePrefix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0" fontId="3" fillId="0" borderId="1" xfId="0" applyFont="1" applyFill="1" applyBorder="1" applyAlignment="1">
      <alignment horizontal="left"/>
    </xf>
    <xf numFmtId="0" fontId="0" fillId="0" borderId="2" xfId="0" applyBorder="1"/>
    <xf numFmtId="2" fontId="0" fillId="0" borderId="2" xfId="0" applyNumberFormat="1" applyBorder="1"/>
    <xf numFmtId="0" fontId="0" fillId="0" borderId="5" xfId="0" applyBorder="1"/>
    <xf numFmtId="0" fontId="3" fillId="0" borderId="2" xfId="0" applyFont="1" applyFill="1" applyBorder="1" applyAlignment="1">
      <alignment horizontal="left"/>
    </xf>
    <xf numFmtId="0" fontId="0" fillId="0" borderId="9" xfId="0" applyBorder="1"/>
    <xf numFmtId="0" fontId="0" fillId="0" borderId="1" xfId="0" quotePrefix="1" applyFill="1" applyBorder="1" applyAlignment="1">
      <alignment horizontal="right"/>
    </xf>
    <xf numFmtId="0" fontId="0" fillId="0" borderId="6" xfId="0" quotePrefix="1" applyFill="1" applyBorder="1" applyAlignment="1">
      <alignment horizontal="right"/>
    </xf>
    <xf numFmtId="0" fontId="0" fillId="0" borderId="2" xfId="0" quotePrefix="1" applyFill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4" zoomScale="120" zoomScaleNormal="120" workbookViewId="0">
      <selection activeCell="A59" sqref="A59:A72"/>
    </sheetView>
  </sheetViews>
  <sheetFormatPr defaultRowHeight="15" x14ac:dyDescent="0.25"/>
  <cols>
    <col min="1" max="1" width="3.7109375" customWidth="1"/>
    <col min="2" max="2" width="41" customWidth="1"/>
    <col min="3" max="3" width="12.85546875" customWidth="1"/>
    <col min="4" max="4" width="11.28515625" customWidth="1"/>
    <col min="5" max="5" width="8.28515625" customWidth="1"/>
    <col min="7" max="8" width="12.140625" customWidth="1"/>
    <col min="9" max="9" width="11.7109375" customWidth="1"/>
    <col min="10" max="10" width="10.28515625" customWidth="1"/>
    <col min="11" max="11" width="19.28515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4"/>
    </row>
    <row r="2" spans="1:11" x14ac:dyDescent="0.25">
      <c r="A2" s="5" t="s">
        <v>1</v>
      </c>
      <c r="B2" s="5"/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7"/>
      <c r="I2" s="7"/>
      <c r="J2" s="8"/>
    </row>
    <row r="3" spans="1:11" x14ac:dyDescent="0.25">
      <c r="A3" s="9">
        <v>1</v>
      </c>
      <c r="B3" s="9" t="s">
        <v>7</v>
      </c>
      <c r="C3" s="9" t="s">
        <v>8</v>
      </c>
      <c r="D3" s="9" t="s">
        <v>9</v>
      </c>
      <c r="E3" s="10">
        <v>2000</v>
      </c>
      <c r="F3" s="9">
        <f>3.24*E3</f>
        <v>6480</v>
      </c>
      <c r="G3" s="9" t="s">
        <v>10</v>
      </c>
      <c r="H3" s="11"/>
      <c r="I3" s="9"/>
      <c r="J3" s="9"/>
      <c r="K3" s="12"/>
    </row>
    <row r="4" spans="1:11" x14ac:dyDescent="0.25">
      <c r="A4" s="9">
        <v>2</v>
      </c>
      <c r="B4" s="9" t="s">
        <v>11</v>
      </c>
      <c r="C4" s="9" t="s">
        <v>12</v>
      </c>
      <c r="D4" s="9" t="s">
        <v>9</v>
      </c>
      <c r="E4" s="10">
        <v>18</v>
      </c>
      <c r="F4" s="9">
        <f>3.24*E4</f>
        <v>58.320000000000007</v>
      </c>
      <c r="G4" s="9" t="s">
        <v>10</v>
      </c>
      <c r="H4" s="11"/>
      <c r="I4" s="9"/>
      <c r="J4" s="9"/>
      <c r="K4" s="12"/>
    </row>
    <row r="5" spans="1:11" x14ac:dyDescent="0.25">
      <c r="A5" s="9">
        <v>3</v>
      </c>
      <c r="B5" s="9" t="s">
        <v>13</v>
      </c>
      <c r="C5" s="9" t="s">
        <v>14</v>
      </c>
      <c r="D5" s="9" t="s">
        <v>9</v>
      </c>
      <c r="E5" s="10">
        <v>36</v>
      </c>
      <c r="F5" s="9">
        <f>4.11*E5</f>
        <v>147.96</v>
      </c>
      <c r="G5" s="9" t="s">
        <v>10</v>
      </c>
      <c r="H5" s="11"/>
      <c r="I5" s="9"/>
      <c r="J5" s="9"/>
      <c r="K5" s="12"/>
    </row>
    <row r="6" spans="1:11" x14ac:dyDescent="0.25">
      <c r="A6" s="9">
        <v>4</v>
      </c>
      <c r="B6" s="9" t="s">
        <v>15</v>
      </c>
      <c r="C6" s="9" t="s">
        <v>14</v>
      </c>
      <c r="D6" s="9" t="s">
        <v>9</v>
      </c>
      <c r="E6" s="10">
        <v>60</v>
      </c>
      <c r="F6" s="9">
        <f>4.11*E6</f>
        <v>246.60000000000002</v>
      </c>
      <c r="G6" s="9" t="s">
        <v>10</v>
      </c>
      <c r="H6" s="14"/>
      <c r="I6" s="9"/>
      <c r="J6" s="15"/>
      <c r="K6" s="12"/>
    </row>
    <row r="7" spans="1:11" x14ac:dyDescent="0.25">
      <c r="A7" s="9">
        <v>5</v>
      </c>
      <c r="B7" s="9" t="s">
        <v>16</v>
      </c>
      <c r="C7" s="9" t="s">
        <v>14</v>
      </c>
      <c r="D7" s="9" t="s">
        <v>9</v>
      </c>
      <c r="E7" s="10">
        <v>80</v>
      </c>
      <c r="F7" s="9">
        <f>6.95*E7</f>
        <v>556</v>
      </c>
      <c r="G7" s="9" t="s">
        <v>10</v>
      </c>
      <c r="H7" s="14"/>
      <c r="I7" s="9"/>
      <c r="J7" s="15"/>
      <c r="K7" s="12"/>
    </row>
    <row r="8" spans="1:11" x14ac:dyDescent="0.25">
      <c r="A8" s="9">
        <v>6</v>
      </c>
      <c r="B8" s="9" t="s">
        <v>17</v>
      </c>
      <c r="C8" s="9" t="s">
        <v>8</v>
      </c>
      <c r="D8" s="9" t="s">
        <v>9</v>
      </c>
      <c r="E8" s="10">
        <v>24</v>
      </c>
      <c r="F8" s="9">
        <f>16*E8</f>
        <v>384</v>
      </c>
      <c r="G8" s="9" t="s">
        <v>10</v>
      </c>
      <c r="H8" s="11"/>
      <c r="I8" s="9"/>
      <c r="J8" s="15"/>
      <c r="K8" s="12"/>
    </row>
    <row r="9" spans="1:11" x14ac:dyDescent="0.25">
      <c r="A9" s="9">
        <v>7</v>
      </c>
      <c r="B9" s="9" t="s">
        <v>18</v>
      </c>
      <c r="C9" s="9" t="s">
        <v>14</v>
      </c>
      <c r="D9" s="9" t="s">
        <v>9</v>
      </c>
      <c r="E9" s="10">
        <v>48</v>
      </c>
      <c r="F9" s="9">
        <f>10.8*E9</f>
        <v>518.40000000000009</v>
      </c>
      <c r="G9" s="9" t="s">
        <v>10</v>
      </c>
      <c r="H9" s="11"/>
      <c r="I9" s="9"/>
      <c r="J9" s="15"/>
      <c r="K9" s="12"/>
    </row>
    <row r="10" spans="1:11" x14ac:dyDescent="0.25">
      <c r="A10" s="9">
        <v>8</v>
      </c>
      <c r="B10" s="16" t="s">
        <v>19</v>
      </c>
      <c r="C10" s="9" t="s">
        <v>14</v>
      </c>
      <c r="D10" s="9" t="s">
        <v>9</v>
      </c>
      <c r="E10" s="10">
        <v>36</v>
      </c>
      <c r="F10" s="9">
        <f>18.2*E10</f>
        <v>655.19999999999993</v>
      </c>
      <c r="G10" s="9" t="s">
        <v>10</v>
      </c>
      <c r="H10" s="14"/>
      <c r="I10" s="9"/>
      <c r="J10" s="15"/>
      <c r="K10" s="12"/>
    </row>
    <row r="11" spans="1:11" x14ac:dyDescent="0.25">
      <c r="A11" s="9">
        <v>9</v>
      </c>
      <c r="B11" s="9" t="s">
        <v>20</v>
      </c>
      <c r="C11" s="9" t="s">
        <v>14</v>
      </c>
      <c r="D11" s="9" t="s">
        <v>9</v>
      </c>
      <c r="E11" s="10">
        <f>9.4</f>
        <v>9.4</v>
      </c>
      <c r="F11" s="9">
        <f>69.9*E11</f>
        <v>657.06000000000006</v>
      </c>
      <c r="G11" s="9" t="s">
        <v>10</v>
      </c>
      <c r="H11" s="11"/>
      <c r="I11" s="9"/>
      <c r="J11" s="15"/>
      <c r="K11" s="12"/>
    </row>
    <row r="12" spans="1:11" x14ac:dyDescent="0.25">
      <c r="A12" s="9">
        <v>10</v>
      </c>
      <c r="B12" s="9" t="s">
        <v>20</v>
      </c>
      <c r="C12" s="9" t="s">
        <v>21</v>
      </c>
      <c r="D12" s="9" t="s">
        <v>9</v>
      </c>
      <c r="E12" s="10">
        <f>5.3</f>
        <v>5.3</v>
      </c>
      <c r="F12" s="9">
        <f>69.9*E12</f>
        <v>370.47</v>
      </c>
      <c r="G12" s="9" t="s">
        <v>10</v>
      </c>
      <c r="H12" s="11"/>
      <c r="I12" s="9"/>
      <c r="J12" s="15"/>
      <c r="K12" s="12"/>
    </row>
    <row r="13" spans="1:11" x14ac:dyDescent="0.25">
      <c r="A13" s="9">
        <v>11</v>
      </c>
      <c r="B13" s="9" t="s">
        <v>22</v>
      </c>
      <c r="C13" s="9" t="s">
        <v>14</v>
      </c>
      <c r="D13" s="9" t="s">
        <v>9</v>
      </c>
      <c r="E13" s="10">
        <v>3</v>
      </c>
      <c r="F13" s="9">
        <f>169*E13</f>
        <v>507</v>
      </c>
      <c r="G13" s="9" t="s">
        <v>10</v>
      </c>
      <c r="H13" s="13"/>
      <c r="I13" s="9"/>
      <c r="J13" s="15"/>
      <c r="K13" s="12"/>
    </row>
    <row r="14" spans="1:11" x14ac:dyDescent="0.25">
      <c r="A14" s="9"/>
      <c r="B14" s="9"/>
      <c r="C14" s="9"/>
      <c r="D14" s="9"/>
      <c r="E14" s="17"/>
      <c r="F14" s="9"/>
      <c r="G14" s="9"/>
      <c r="H14" s="18"/>
      <c r="I14" s="9"/>
      <c r="J14" s="15"/>
      <c r="K14" s="12"/>
    </row>
    <row r="15" spans="1:11" x14ac:dyDescent="0.25">
      <c r="A15" s="9">
        <v>12</v>
      </c>
      <c r="B15" s="9" t="s">
        <v>23</v>
      </c>
      <c r="C15" s="9" t="s">
        <v>24</v>
      </c>
      <c r="D15" s="9" t="s">
        <v>25</v>
      </c>
      <c r="E15" s="10">
        <f>3+8+40</f>
        <v>51</v>
      </c>
      <c r="F15" s="9">
        <f>1.3*E15</f>
        <v>66.3</v>
      </c>
      <c r="G15" s="9" t="s">
        <v>26</v>
      </c>
      <c r="H15" s="19"/>
      <c r="I15" s="9"/>
      <c r="J15" s="15"/>
      <c r="K15" s="12"/>
    </row>
    <row r="16" spans="1:11" x14ac:dyDescent="0.25">
      <c r="A16" s="9">
        <v>13</v>
      </c>
      <c r="B16" s="9" t="s">
        <v>27</v>
      </c>
      <c r="C16" s="9" t="s">
        <v>24</v>
      </c>
      <c r="D16" s="9" t="s">
        <v>25</v>
      </c>
      <c r="E16" s="10">
        <f>4</f>
        <v>4</v>
      </c>
      <c r="F16" s="9">
        <f>1.85*E16</f>
        <v>7.4</v>
      </c>
      <c r="G16" s="9" t="s">
        <v>26</v>
      </c>
      <c r="H16" s="20"/>
      <c r="I16" s="9"/>
      <c r="J16" s="15"/>
      <c r="K16" s="12"/>
    </row>
    <row r="17" spans="1:11" x14ac:dyDescent="0.25">
      <c r="A17" s="9">
        <v>14</v>
      </c>
      <c r="B17" s="9" t="s">
        <v>28</v>
      </c>
      <c r="C17" s="9" t="s">
        <v>24</v>
      </c>
      <c r="D17" s="9" t="s">
        <v>25</v>
      </c>
      <c r="E17" s="10">
        <v>3</v>
      </c>
      <c r="F17" s="9">
        <f>2.1*E17</f>
        <v>6.3000000000000007</v>
      </c>
      <c r="G17" s="9" t="s">
        <v>26</v>
      </c>
      <c r="H17" s="18"/>
      <c r="I17" s="9"/>
      <c r="J17" s="15"/>
      <c r="K17" s="12"/>
    </row>
    <row r="18" spans="1:11" x14ac:dyDescent="0.25">
      <c r="A18" s="9">
        <v>15</v>
      </c>
      <c r="B18" s="9" t="s">
        <v>29</v>
      </c>
      <c r="C18" s="9" t="s">
        <v>24</v>
      </c>
      <c r="D18" s="9" t="s">
        <v>25</v>
      </c>
      <c r="E18" s="10">
        <v>2</v>
      </c>
      <c r="F18" s="9">
        <f>2.5*E18</f>
        <v>5</v>
      </c>
      <c r="G18" s="9" t="s">
        <v>26</v>
      </c>
      <c r="H18" s="18"/>
      <c r="I18" s="9"/>
      <c r="J18" s="15"/>
      <c r="K18" s="12"/>
    </row>
    <row r="19" spans="1:11" x14ac:dyDescent="0.25">
      <c r="A19" s="9">
        <v>16</v>
      </c>
      <c r="B19" s="9" t="s">
        <v>30</v>
      </c>
      <c r="C19" s="9" t="s">
        <v>24</v>
      </c>
      <c r="D19" s="9" t="s">
        <v>25</v>
      </c>
      <c r="E19" s="10">
        <f>1+1</f>
        <v>2</v>
      </c>
      <c r="F19" s="9">
        <f>2.5*E19</f>
        <v>5</v>
      </c>
      <c r="G19" s="9" t="s">
        <v>26</v>
      </c>
      <c r="H19" s="18"/>
      <c r="I19" s="9"/>
      <c r="J19" s="15"/>
      <c r="K19" s="12"/>
    </row>
    <row r="20" spans="1:11" x14ac:dyDescent="0.25">
      <c r="A20" s="9">
        <v>17</v>
      </c>
      <c r="B20" s="9" t="s">
        <v>31</v>
      </c>
      <c r="C20" s="9" t="s">
        <v>24</v>
      </c>
      <c r="D20" s="9" t="s">
        <v>25</v>
      </c>
      <c r="E20" s="10">
        <v>25</v>
      </c>
      <c r="F20" s="9">
        <f>1.65*E20</f>
        <v>41.25</v>
      </c>
      <c r="G20" s="9" t="s">
        <v>26</v>
      </c>
      <c r="H20" s="18"/>
      <c r="I20" s="9"/>
      <c r="J20" s="15"/>
      <c r="K20" s="12"/>
    </row>
    <row r="21" spans="1:11" x14ac:dyDescent="0.25">
      <c r="A21" s="9">
        <v>18</v>
      </c>
      <c r="B21" s="9" t="s">
        <v>32</v>
      </c>
      <c r="C21" s="9" t="s">
        <v>24</v>
      </c>
      <c r="D21" s="9" t="s">
        <v>25</v>
      </c>
      <c r="E21" s="10">
        <f>1+1</f>
        <v>2</v>
      </c>
      <c r="F21" s="9">
        <f>4.4*E21</f>
        <v>8.8000000000000007</v>
      </c>
      <c r="G21" s="9" t="s">
        <v>26</v>
      </c>
      <c r="H21" s="18"/>
      <c r="I21" s="9"/>
      <c r="J21" s="15"/>
      <c r="K21" s="12"/>
    </row>
    <row r="22" spans="1:11" x14ac:dyDescent="0.25">
      <c r="A22" s="9">
        <v>19</v>
      </c>
      <c r="B22" s="9" t="s">
        <v>33</v>
      </c>
      <c r="C22" s="9" t="s">
        <v>24</v>
      </c>
      <c r="D22" s="9" t="s">
        <v>25</v>
      </c>
      <c r="E22" s="10">
        <f>11+1+1+1+1+1</f>
        <v>16</v>
      </c>
      <c r="F22" s="9">
        <f>6.1*E22</f>
        <v>97.6</v>
      </c>
      <c r="G22" s="9" t="s">
        <v>26</v>
      </c>
      <c r="H22" s="20"/>
      <c r="I22" s="9"/>
      <c r="J22" s="15"/>
      <c r="K22" s="12"/>
    </row>
    <row r="23" spans="1:11" x14ac:dyDescent="0.25">
      <c r="A23" s="9">
        <v>20</v>
      </c>
      <c r="B23" s="9" t="s">
        <v>34</v>
      </c>
      <c r="C23" s="9" t="s">
        <v>24</v>
      </c>
      <c r="D23" s="9" t="s">
        <v>25</v>
      </c>
      <c r="E23" s="10">
        <f>2</f>
        <v>2</v>
      </c>
      <c r="F23" s="9">
        <f>8.56*E23</f>
        <v>17.12</v>
      </c>
      <c r="G23" s="9" t="s">
        <v>26</v>
      </c>
      <c r="H23" s="20"/>
      <c r="I23" s="9"/>
      <c r="J23" s="15"/>
      <c r="K23" s="12"/>
    </row>
    <row r="24" spans="1:11" x14ac:dyDescent="0.25">
      <c r="A24" s="9">
        <v>21</v>
      </c>
      <c r="B24" s="9" t="s">
        <v>35</v>
      </c>
      <c r="C24" s="9" t="s">
        <v>24</v>
      </c>
      <c r="D24" s="9" t="s">
        <v>25</v>
      </c>
      <c r="E24" s="10">
        <f>1+1+2+4+4+2+1</f>
        <v>15</v>
      </c>
      <c r="F24" s="9">
        <f>7.4*E24</f>
        <v>111</v>
      </c>
      <c r="G24" s="9" t="s">
        <v>26</v>
      </c>
      <c r="H24" s="20"/>
      <c r="I24" s="9"/>
      <c r="J24" s="15"/>
      <c r="K24" s="12"/>
    </row>
    <row r="25" spans="1:11" x14ac:dyDescent="0.25">
      <c r="A25" s="9">
        <v>22</v>
      </c>
      <c r="B25" s="9" t="s">
        <v>36</v>
      </c>
      <c r="C25" s="9" t="s">
        <v>24</v>
      </c>
      <c r="D25" s="9" t="s">
        <v>25</v>
      </c>
      <c r="E25" s="10">
        <f>1+1</f>
        <v>2</v>
      </c>
      <c r="F25" s="9">
        <f>11*E25</f>
        <v>22</v>
      </c>
      <c r="G25" s="9" t="s">
        <v>26</v>
      </c>
      <c r="H25" s="20"/>
      <c r="I25" s="9"/>
      <c r="J25" s="15"/>
      <c r="K25" s="12"/>
    </row>
    <row r="26" spans="1:11" x14ac:dyDescent="0.25">
      <c r="A26" s="9">
        <v>23</v>
      </c>
      <c r="B26" s="9" t="s">
        <v>37</v>
      </c>
      <c r="C26" s="9" t="s">
        <v>24</v>
      </c>
      <c r="D26" s="9" t="s">
        <v>25</v>
      </c>
      <c r="E26" s="10">
        <f>1</f>
        <v>1</v>
      </c>
      <c r="F26" s="9">
        <f>21.4*E26</f>
        <v>21.4</v>
      </c>
      <c r="G26" s="9" t="s">
        <v>26</v>
      </c>
      <c r="H26" s="20"/>
      <c r="I26" s="9"/>
      <c r="J26" s="15"/>
      <c r="K26" s="12"/>
    </row>
    <row r="27" spans="1:11" x14ac:dyDescent="0.25">
      <c r="A27" s="9">
        <v>24</v>
      </c>
      <c r="B27" s="9" t="s">
        <v>38</v>
      </c>
      <c r="C27" s="9" t="s">
        <v>24</v>
      </c>
      <c r="D27" s="9" t="s">
        <v>25</v>
      </c>
      <c r="E27" s="10">
        <f>2</f>
        <v>2</v>
      </c>
      <c r="F27" s="9">
        <f>61.8*E27</f>
        <v>123.6</v>
      </c>
      <c r="G27" s="9" t="s">
        <v>26</v>
      </c>
      <c r="H27" s="20"/>
      <c r="I27" s="9"/>
      <c r="J27" s="15"/>
      <c r="K27" s="12"/>
    </row>
    <row r="28" spans="1:11" x14ac:dyDescent="0.25">
      <c r="A28" s="9">
        <v>25</v>
      </c>
      <c r="B28" s="9" t="s">
        <v>39</v>
      </c>
      <c r="C28" s="9" t="s">
        <v>24</v>
      </c>
      <c r="D28" s="9" t="s">
        <v>25</v>
      </c>
      <c r="E28" s="10">
        <f>1</f>
        <v>1</v>
      </c>
      <c r="F28" s="9">
        <f>91.2</f>
        <v>91.2</v>
      </c>
      <c r="G28" s="9" t="s">
        <v>26</v>
      </c>
      <c r="H28" s="20"/>
      <c r="I28" s="9"/>
      <c r="J28" s="15"/>
      <c r="K28" s="12"/>
    </row>
    <row r="29" spans="1:11" x14ac:dyDescent="0.25">
      <c r="A29" s="9">
        <v>26</v>
      </c>
      <c r="B29" s="9" t="s">
        <v>40</v>
      </c>
      <c r="C29" s="9" t="s">
        <v>24</v>
      </c>
      <c r="D29" s="9" t="s">
        <v>25</v>
      </c>
      <c r="E29" s="10">
        <f>2</f>
        <v>2</v>
      </c>
      <c r="F29" s="9">
        <f>240*E29</f>
        <v>480</v>
      </c>
      <c r="G29" s="9" t="s">
        <v>26</v>
      </c>
      <c r="H29" s="21"/>
      <c r="I29" s="22"/>
      <c r="J29" s="23"/>
      <c r="K29" s="12"/>
    </row>
    <row r="30" spans="1:11" x14ac:dyDescent="0.25">
      <c r="A30" s="9"/>
      <c r="B30" s="9"/>
      <c r="C30" s="9"/>
      <c r="D30" s="9"/>
      <c r="E30" s="17"/>
      <c r="F30" s="9"/>
      <c r="G30" s="18"/>
      <c r="H30" s="24"/>
      <c r="I30" s="24"/>
      <c r="J30" s="25"/>
      <c r="K30" s="12"/>
    </row>
    <row r="31" spans="1:11" x14ac:dyDescent="0.25">
      <c r="A31" s="9">
        <v>27</v>
      </c>
      <c r="B31" s="26" t="s">
        <v>41</v>
      </c>
      <c r="C31" s="9" t="s">
        <v>14</v>
      </c>
      <c r="D31" s="9" t="s">
        <v>25</v>
      </c>
      <c r="E31" s="10">
        <f>4+5</f>
        <v>9</v>
      </c>
      <c r="F31" s="9">
        <f>0.2*E31</f>
        <v>1.8</v>
      </c>
      <c r="G31" s="9" t="s">
        <v>42</v>
      </c>
      <c r="H31" s="19"/>
      <c r="I31" s="27"/>
      <c r="J31" s="28"/>
      <c r="K31" s="12"/>
    </row>
    <row r="32" spans="1:11" x14ac:dyDescent="0.25">
      <c r="A32" s="9">
        <v>28</v>
      </c>
      <c r="B32" s="26" t="s">
        <v>43</v>
      </c>
      <c r="C32" s="9" t="s">
        <v>14</v>
      </c>
      <c r="D32" s="9" t="s">
        <v>25</v>
      </c>
      <c r="E32" s="10">
        <f>3+3</f>
        <v>6</v>
      </c>
      <c r="F32" s="9">
        <f>0.5*E32</f>
        <v>3</v>
      </c>
      <c r="G32" s="9" t="s">
        <v>42</v>
      </c>
      <c r="H32" s="20"/>
      <c r="I32" s="9"/>
      <c r="J32" s="15"/>
      <c r="K32" s="12"/>
    </row>
    <row r="33" spans="1:11" x14ac:dyDescent="0.25">
      <c r="A33" s="9">
        <v>29</v>
      </c>
      <c r="B33" s="26" t="s">
        <v>44</v>
      </c>
      <c r="C33" s="9" t="s">
        <v>14</v>
      </c>
      <c r="D33" s="9" t="s">
        <v>25</v>
      </c>
      <c r="E33" s="10">
        <f>1</f>
        <v>1</v>
      </c>
      <c r="F33" s="9">
        <f>0.2*E33</f>
        <v>0.2</v>
      </c>
      <c r="G33" s="9" t="s">
        <v>42</v>
      </c>
      <c r="H33" s="20"/>
      <c r="I33" s="9"/>
      <c r="J33" s="15"/>
      <c r="K33" s="12"/>
    </row>
    <row r="34" spans="1:11" x14ac:dyDescent="0.25">
      <c r="A34" s="9">
        <v>30</v>
      </c>
      <c r="B34" s="26" t="s">
        <v>45</v>
      </c>
      <c r="C34" s="9" t="s">
        <v>14</v>
      </c>
      <c r="D34" s="9" t="s">
        <v>25</v>
      </c>
      <c r="E34" s="10">
        <f>1+4</f>
        <v>5</v>
      </c>
      <c r="F34" s="9">
        <f>0.9*E34</f>
        <v>4.5</v>
      </c>
      <c r="G34" s="9" t="s">
        <v>42</v>
      </c>
      <c r="H34" s="20"/>
      <c r="I34" s="9"/>
      <c r="J34" s="15"/>
      <c r="K34" s="12"/>
    </row>
    <row r="35" spans="1:11" x14ac:dyDescent="0.25">
      <c r="A35" s="9">
        <v>31</v>
      </c>
      <c r="B35" s="26" t="s">
        <v>46</v>
      </c>
      <c r="C35" s="9" t="s">
        <v>14</v>
      </c>
      <c r="D35" s="9" t="s">
        <v>25</v>
      </c>
      <c r="E35" s="10">
        <f>1</f>
        <v>1</v>
      </c>
      <c r="F35" s="9">
        <f>0.8*E35</f>
        <v>0.8</v>
      </c>
      <c r="G35" s="9" t="s">
        <v>42</v>
      </c>
      <c r="H35" s="20"/>
      <c r="I35" s="9"/>
      <c r="J35" s="15"/>
      <c r="K35" s="12"/>
    </row>
    <row r="36" spans="1:11" x14ac:dyDescent="0.25">
      <c r="A36" s="9">
        <v>32</v>
      </c>
      <c r="B36" s="26" t="s">
        <v>47</v>
      </c>
      <c r="C36" s="9" t="s">
        <v>14</v>
      </c>
      <c r="D36" s="9" t="s">
        <v>25</v>
      </c>
      <c r="E36" s="10">
        <f>4+6+8+7+1+5</f>
        <v>31</v>
      </c>
      <c r="F36" s="9">
        <f>1.2*E36</f>
        <v>37.199999999999996</v>
      </c>
      <c r="G36" s="9" t="s">
        <v>42</v>
      </c>
      <c r="H36" s="18"/>
      <c r="I36" s="9"/>
      <c r="J36" s="15"/>
      <c r="K36" s="12"/>
    </row>
    <row r="37" spans="1:11" x14ac:dyDescent="0.25">
      <c r="A37" s="9">
        <v>33</v>
      </c>
      <c r="B37" s="26" t="s">
        <v>48</v>
      </c>
      <c r="C37" s="9" t="s">
        <v>14</v>
      </c>
      <c r="D37" s="9" t="s">
        <v>25</v>
      </c>
      <c r="E37" s="10">
        <f>2</f>
        <v>2</v>
      </c>
      <c r="F37" s="9">
        <f>2.05</f>
        <v>2.0499999999999998</v>
      </c>
      <c r="G37" s="9" t="s">
        <v>42</v>
      </c>
      <c r="H37" s="20"/>
      <c r="I37" s="9"/>
      <c r="J37" s="15"/>
      <c r="K37" s="12"/>
    </row>
    <row r="38" spans="1:11" x14ac:dyDescent="0.25">
      <c r="A38" s="9">
        <v>34</v>
      </c>
      <c r="B38" s="26" t="s">
        <v>49</v>
      </c>
      <c r="C38" s="9" t="s">
        <v>14</v>
      </c>
      <c r="D38" s="9" t="s">
        <v>25</v>
      </c>
      <c r="E38" s="10">
        <f>1+1+2+4</f>
        <v>8</v>
      </c>
      <c r="F38" s="9">
        <f>2.3*E38</f>
        <v>18.399999999999999</v>
      </c>
      <c r="G38" s="9" t="s">
        <v>42</v>
      </c>
      <c r="H38" s="18"/>
      <c r="I38" s="9"/>
      <c r="J38" s="15"/>
      <c r="K38" s="12"/>
    </row>
    <row r="39" spans="1:11" x14ac:dyDescent="0.25">
      <c r="A39" s="9">
        <v>35</v>
      </c>
      <c r="B39" s="26" t="s">
        <v>50</v>
      </c>
      <c r="C39" s="9" t="s">
        <v>14</v>
      </c>
      <c r="D39" s="9" t="s">
        <v>25</v>
      </c>
      <c r="E39" s="10">
        <f>4+4</f>
        <v>8</v>
      </c>
      <c r="F39" s="9">
        <f>4*E39</f>
        <v>32</v>
      </c>
      <c r="G39" s="9" t="s">
        <v>42</v>
      </c>
      <c r="H39" s="18"/>
      <c r="I39" s="9"/>
      <c r="J39" s="15"/>
      <c r="K39" s="12"/>
    </row>
    <row r="40" spans="1:11" x14ac:dyDescent="0.25">
      <c r="A40" s="9">
        <v>36</v>
      </c>
      <c r="B40" s="26" t="s">
        <v>51</v>
      </c>
      <c r="C40" s="9" t="s">
        <v>14</v>
      </c>
      <c r="D40" s="9" t="s">
        <v>25</v>
      </c>
      <c r="E40" s="10">
        <f>1+3+5+3+2</f>
        <v>14</v>
      </c>
      <c r="F40" s="9">
        <f>4.5*E40</f>
        <v>63</v>
      </c>
      <c r="G40" s="9" t="s">
        <v>42</v>
      </c>
      <c r="H40" s="18"/>
      <c r="I40" s="9"/>
      <c r="J40" s="15"/>
      <c r="K40" s="12"/>
    </row>
    <row r="41" spans="1:11" x14ac:dyDescent="0.25">
      <c r="A41" s="9">
        <v>37</v>
      </c>
      <c r="B41" s="26" t="s">
        <v>52</v>
      </c>
      <c r="C41" s="9" t="s">
        <v>14</v>
      </c>
      <c r="D41" s="9" t="s">
        <v>25</v>
      </c>
      <c r="E41" s="10">
        <f>2</f>
        <v>2</v>
      </c>
      <c r="F41" s="9">
        <f>10.6*E41</f>
        <v>21.2</v>
      </c>
      <c r="G41" s="9" t="s">
        <v>42</v>
      </c>
      <c r="H41" s="18"/>
      <c r="I41" s="9"/>
      <c r="J41" s="15"/>
      <c r="K41" s="12"/>
    </row>
    <row r="42" spans="1:11" x14ac:dyDescent="0.25">
      <c r="A42" s="9">
        <v>38</v>
      </c>
      <c r="B42" s="26" t="s">
        <v>53</v>
      </c>
      <c r="C42" s="9" t="s">
        <v>14</v>
      </c>
      <c r="D42" s="9" t="s">
        <v>25</v>
      </c>
      <c r="E42" s="10">
        <v>5</v>
      </c>
      <c r="F42" s="9">
        <f>110*E42</f>
        <v>550</v>
      </c>
      <c r="G42" s="9" t="s">
        <v>42</v>
      </c>
      <c r="H42" s="29"/>
      <c r="I42" s="22"/>
      <c r="J42" s="23"/>
      <c r="K42" s="12"/>
    </row>
    <row r="43" spans="1:11" x14ac:dyDescent="0.25">
      <c r="A43" s="9"/>
      <c r="B43" s="30"/>
      <c r="C43" s="9"/>
      <c r="D43" s="9"/>
      <c r="E43" s="17"/>
      <c r="F43" s="9"/>
      <c r="G43" s="18"/>
      <c r="H43" s="31"/>
      <c r="I43" s="31"/>
      <c r="J43" s="25"/>
      <c r="K43" s="12"/>
    </row>
    <row r="44" spans="1:11" x14ac:dyDescent="0.25">
      <c r="A44" s="9">
        <v>39</v>
      </c>
      <c r="B44" s="30" t="s">
        <v>54</v>
      </c>
      <c r="C44" s="9" t="s">
        <v>14</v>
      </c>
      <c r="D44" s="9" t="s">
        <v>25</v>
      </c>
      <c r="E44" s="10">
        <f>1</f>
        <v>1</v>
      </c>
      <c r="F44" s="9">
        <f>3.9*E44</f>
        <v>3.9</v>
      </c>
      <c r="G44" s="9" t="s">
        <v>55</v>
      </c>
      <c r="H44" s="32"/>
      <c r="I44" s="9"/>
      <c r="J44" s="15"/>
      <c r="K44" s="12"/>
    </row>
    <row r="45" spans="1:11" x14ac:dyDescent="0.25">
      <c r="A45" s="9">
        <v>40</v>
      </c>
      <c r="B45" s="30" t="s">
        <v>56</v>
      </c>
      <c r="C45" s="9" t="s">
        <v>14</v>
      </c>
      <c r="D45" s="9" t="s">
        <v>25</v>
      </c>
      <c r="E45" s="10">
        <f>2</f>
        <v>2</v>
      </c>
      <c r="F45" s="9">
        <f>0.1*E45</f>
        <v>0.2</v>
      </c>
      <c r="G45" s="9" t="s">
        <v>55</v>
      </c>
      <c r="H45" s="32"/>
      <c r="I45" s="9"/>
      <c r="J45" s="15"/>
      <c r="K45" s="12"/>
    </row>
    <row r="46" spans="1:11" x14ac:dyDescent="0.25">
      <c r="A46" s="9">
        <v>41</v>
      </c>
      <c r="B46" s="30" t="s">
        <v>57</v>
      </c>
      <c r="C46" s="9" t="s">
        <v>14</v>
      </c>
      <c r="D46" s="9" t="s">
        <v>25</v>
      </c>
      <c r="E46" s="10">
        <f>1</f>
        <v>1</v>
      </c>
      <c r="F46" s="9">
        <f>0.4*E46</f>
        <v>0.4</v>
      </c>
      <c r="G46" s="9" t="s">
        <v>55</v>
      </c>
      <c r="H46" s="32"/>
      <c r="I46" s="9"/>
      <c r="J46" s="15"/>
      <c r="K46" s="12"/>
    </row>
    <row r="47" spans="1:11" x14ac:dyDescent="0.25">
      <c r="A47" s="9">
        <v>42</v>
      </c>
      <c r="B47" s="30" t="s">
        <v>58</v>
      </c>
      <c r="C47" s="9" t="s">
        <v>14</v>
      </c>
      <c r="D47" s="9" t="s">
        <v>25</v>
      </c>
      <c r="E47" s="10">
        <f>1</f>
        <v>1</v>
      </c>
      <c r="F47" s="9">
        <f>0.4*E47</f>
        <v>0.4</v>
      </c>
      <c r="G47" s="9" t="s">
        <v>55</v>
      </c>
      <c r="H47" s="32"/>
      <c r="I47" s="9"/>
      <c r="J47" s="15"/>
      <c r="K47" s="12"/>
    </row>
    <row r="48" spans="1:11" x14ac:dyDescent="0.25">
      <c r="A48" s="9">
        <v>43</v>
      </c>
      <c r="B48" s="30" t="s">
        <v>59</v>
      </c>
      <c r="C48" s="9" t="s">
        <v>14</v>
      </c>
      <c r="D48" s="9" t="s">
        <v>25</v>
      </c>
      <c r="E48" s="10">
        <f>1</f>
        <v>1</v>
      </c>
      <c r="F48" s="9">
        <f>0.5*E48</f>
        <v>0.5</v>
      </c>
      <c r="G48" s="9" t="s">
        <v>55</v>
      </c>
      <c r="H48" s="32"/>
      <c r="I48" s="9"/>
      <c r="J48" s="15"/>
      <c r="K48" s="12"/>
    </row>
    <row r="49" spans="1:11" x14ac:dyDescent="0.25">
      <c r="A49" s="9">
        <v>44</v>
      </c>
      <c r="B49" s="30" t="s">
        <v>60</v>
      </c>
      <c r="C49" s="9" t="s">
        <v>14</v>
      </c>
      <c r="D49" s="9" t="s">
        <v>25</v>
      </c>
      <c r="E49" s="10">
        <f>2</f>
        <v>2</v>
      </c>
      <c r="F49" s="9">
        <f>0.5*E49</f>
        <v>1</v>
      </c>
      <c r="G49" s="9" t="s">
        <v>55</v>
      </c>
      <c r="H49" s="32"/>
      <c r="I49" s="9"/>
      <c r="J49" s="15"/>
      <c r="K49" s="12"/>
    </row>
    <row r="50" spans="1:11" x14ac:dyDescent="0.25">
      <c r="A50" s="9">
        <v>45</v>
      </c>
      <c r="B50" s="30" t="s">
        <v>61</v>
      </c>
      <c r="C50" s="9" t="s">
        <v>14</v>
      </c>
      <c r="D50" s="9" t="s">
        <v>25</v>
      </c>
      <c r="E50" s="10">
        <f>3</f>
        <v>3</v>
      </c>
      <c r="F50" s="9">
        <f>1.5*E50</f>
        <v>4.5</v>
      </c>
      <c r="G50" s="9" t="s">
        <v>55</v>
      </c>
      <c r="H50" s="32"/>
      <c r="I50" s="9"/>
      <c r="J50" s="15"/>
      <c r="K50" s="12"/>
    </row>
    <row r="51" spans="1:11" x14ac:dyDescent="0.25">
      <c r="A51" s="9">
        <v>46</v>
      </c>
      <c r="B51" s="30" t="s">
        <v>62</v>
      </c>
      <c r="C51" s="9" t="s">
        <v>14</v>
      </c>
      <c r="D51" s="9" t="s">
        <v>25</v>
      </c>
      <c r="E51" s="10">
        <f>1+1</f>
        <v>2</v>
      </c>
      <c r="F51" s="9">
        <f>1.5*E51</f>
        <v>3</v>
      </c>
      <c r="G51" s="9" t="s">
        <v>55</v>
      </c>
      <c r="H51" s="9"/>
      <c r="I51" s="9"/>
      <c r="J51" s="15"/>
      <c r="K51" s="12"/>
    </row>
    <row r="52" spans="1:11" x14ac:dyDescent="0.25">
      <c r="A52" s="9">
        <v>47</v>
      </c>
      <c r="B52" s="30" t="s">
        <v>63</v>
      </c>
      <c r="C52" s="9" t="s">
        <v>14</v>
      </c>
      <c r="D52" s="9" t="s">
        <v>25</v>
      </c>
      <c r="E52" s="10">
        <f>1+1</f>
        <v>2</v>
      </c>
      <c r="F52" s="9">
        <f>1.5*E52</f>
        <v>3</v>
      </c>
      <c r="G52" s="9" t="s">
        <v>55</v>
      </c>
      <c r="H52" s="32"/>
      <c r="I52" s="9"/>
      <c r="J52" s="15"/>
      <c r="K52" s="12"/>
    </row>
    <row r="53" spans="1:11" x14ac:dyDescent="0.25">
      <c r="A53" s="9">
        <v>48</v>
      </c>
      <c r="B53" s="30" t="s">
        <v>64</v>
      </c>
      <c r="C53" s="9" t="s">
        <v>14</v>
      </c>
      <c r="D53" s="9" t="s">
        <v>25</v>
      </c>
      <c r="E53" s="10">
        <f>1+1</f>
        <v>2</v>
      </c>
      <c r="F53" s="9">
        <f>3.4*E53</f>
        <v>6.8</v>
      </c>
      <c r="G53" s="9" t="s">
        <v>55</v>
      </c>
      <c r="H53" s="32"/>
      <c r="I53" s="9"/>
      <c r="J53" s="15"/>
      <c r="K53" s="12"/>
    </row>
    <row r="54" spans="1:11" x14ac:dyDescent="0.25">
      <c r="A54" s="9">
        <v>49</v>
      </c>
      <c r="B54" s="30" t="s">
        <v>65</v>
      </c>
      <c r="C54" s="9" t="s">
        <v>14</v>
      </c>
      <c r="D54" s="9" t="s">
        <v>25</v>
      </c>
      <c r="E54" s="10">
        <f>1</f>
        <v>1</v>
      </c>
      <c r="F54" s="9">
        <f>3.4*E54</f>
        <v>3.4</v>
      </c>
      <c r="G54" s="9" t="s">
        <v>55</v>
      </c>
      <c r="H54" s="32"/>
      <c r="I54" s="9"/>
      <c r="J54" s="15"/>
      <c r="K54" s="12"/>
    </row>
    <row r="55" spans="1:11" x14ac:dyDescent="0.25">
      <c r="A55" s="9">
        <v>50</v>
      </c>
      <c r="B55" s="30" t="s">
        <v>66</v>
      </c>
      <c r="C55" s="9" t="s">
        <v>14</v>
      </c>
      <c r="D55" s="9" t="s">
        <v>25</v>
      </c>
      <c r="E55" s="10">
        <f>1</f>
        <v>1</v>
      </c>
      <c r="F55" s="9">
        <f>0.2*E55</f>
        <v>0.2</v>
      </c>
      <c r="G55" s="9" t="s">
        <v>55</v>
      </c>
      <c r="H55" s="32"/>
      <c r="I55" s="9"/>
      <c r="J55" s="15"/>
      <c r="K55" s="12"/>
    </row>
    <row r="56" spans="1:11" x14ac:dyDescent="0.25">
      <c r="A56" s="9">
        <v>51</v>
      </c>
      <c r="B56" s="30" t="s">
        <v>67</v>
      </c>
      <c r="C56" s="9" t="s">
        <v>14</v>
      </c>
      <c r="D56" s="9" t="s">
        <v>25</v>
      </c>
      <c r="E56" s="10">
        <f>1</f>
        <v>1</v>
      </c>
      <c r="F56" s="9">
        <f>9*E56</f>
        <v>9</v>
      </c>
      <c r="G56" s="9" t="s">
        <v>55</v>
      </c>
      <c r="H56" s="32"/>
      <c r="I56" s="9"/>
      <c r="J56" s="15"/>
      <c r="K56" s="12"/>
    </row>
    <row r="57" spans="1:11" x14ac:dyDescent="0.25">
      <c r="A57" s="9">
        <v>52</v>
      </c>
      <c r="B57" s="30" t="s">
        <v>68</v>
      </c>
      <c r="C57" s="9" t="s">
        <v>14</v>
      </c>
      <c r="D57" s="9" t="s">
        <v>25</v>
      </c>
      <c r="E57" s="10">
        <f>1</f>
        <v>1</v>
      </c>
      <c r="F57" s="9">
        <f>78.1*E57</f>
        <v>78.099999999999994</v>
      </c>
      <c r="G57" s="9" t="s">
        <v>55</v>
      </c>
      <c r="H57" s="33"/>
      <c r="I57" s="22"/>
      <c r="J57" s="23"/>
      <c r="K57" s="12"/>
    </row>
    <row r="58" spans="1:11" x14ac:dyDescent="0.25">
      <c r="A58" s="9"/>
      <c r="B58" s="30"/>
      <c r="C58" s="9"/>
      <c r="D58" s="9"/>
      <c r="E58" s="17"/>
      <c r="F58" s="9"/>
      <c r="G58" s="18"/>
      <c r="H58" s="24"/>
      <c r="I58" s="24"/>
      <c r="J58" s="25"/>
      <c r="K58" s="12"/>
    </row>
    <row r="59" spans="1:11" x14ac:dyDescent="0.25">
      <c r="A59" s="9">
        <v>53</v>
      </c>
      <c r="B59" s="26" t="s">
        <v>69</v>
      </c>
      <c r="C59" s="9" t="s">
        <v>14</v>
      </c>
      <c r="D59" s="9" t="s">
        <v>25</v>
      </c>
      <c r="E59" s="10">
        <f>1</f>
        <v>1</v>
      </c>
      <c r="F59" s="9">
        <f>8.3*E59</f>
        <v>8.3000000000000007</v>
      </c>
      <c r="G59" s="9" t="s">
        <v>70</v>
      </c>
      <c r="H59" s="34"/>
      <c r="I59" s="27"/>
      <c r="J59" s="28"/>
      <c r="K59" s="12"/>
    </row>
    <row r="60" spans="1:11" x14ac:dyDescent="0.25">
      <c r="A60" s="9">
        <v>54</v>
      </c>
      <c r="B60" s="26" t="s">
        <v>71</v>
      </c>
      <c r="C60" s="9" t="s">
        <v>14</v>
      </c>
      <c r="D60" s="9" t="s">
        <v>25</v>
      </c>
      <c r="E60" s="10">
        <f>2</f>
        <v>2</v>
      </c>
      <c r="F60" s="9">
        <f>6.8*E60</f>
        <v>13.6</v>
      </c>
      <c r="G60" s="9" t="s">
        <v>72</v>
      </c>
      <c r="H60" s="32"/>
      <c r="I60" s="9"/>
      <c r="J60" s="15"/>
      <c r="K60" s="12"/>
    </row>
    <row r="61" spans="1:11" x14ac:dyDescent="0.25">
      <c r="A61" s="9">
        <v>55</v>
      </c>
      <c r="B61" s="26" t="s">
        <v>73</v>
      </c>
      <c r="C61" s="9" t="s">
        <v>14</v>
      </c>
      <c r="D61" s="9" t="s">
        <v>25</v>
      </c>
      <c r="E61" s="10">
        <f>2</f>
        <v>2</v>
      </c>
      <c r="F61" s="9">
        <f>6.8*E61</f>
        <v>13.6</v>
      </c>
      <c r="G61" s="9" t="s">
        <v>72</v>
      </c>
      <c r="H61" s="9"/>
      <c r="I61" s="9"/>
      <c r="J61" s="15"/>
      <c r="K61" s="12"/>
    </row>
    <row r="62" spans="1:11" x14ac:dyDescent="0.25">
      <c r="A62" s="9">
        <v>56</v>
      </c>
      <c r="B62" s="26" t="s">
        <v>74</v>
      </c>
      <c r="C62" s="9" t="s">
        <v>14</v>
      </c>
      <c r="D62" s="9" t="s">
        <v>25</v>
      </c>
      <c r="E62" s="10">
        <f>1</f>
        <v>1</v>
      </c>
      <c r="F62" s="9">
        <f>8.3*E62</f>
        <v>8.3000000000000007</v>
      </c>
      <c r="G62" s="9" t="s">
        <v>70</v>
      </c>
      <c r="H62" s="32"/>
      <c r="I62" s="9"/>
      <c r="J62" s="9"/>
      <c r="K62" s="12"/>
    </row>
    <row r="63" spans="1:11" x14ac:dyDescent="0.25">
      <c r="A63" s="9">
        <v>57</v>
      </c>
      <c r="B63" s="26" t="s">
        <v>75</v>
      </c>
      <c r="C63" s="9" t="s">
        <v>14</v>
      </c>
      <c r="D63" s="9" t="s">
        <v>25</v>
      </c>
      <c r="E63" s="10">
        <f>1</f>
        <v>1</v>
      </c>
      <c r="F63" s="9">
        <f>8.3*E63</f>
        <v>8.3000000000000007</v>
      </c>
      <c r="G63" s="9" t="s">
        <v>70</v>
      </c>
      <c r="H63" s="32"/>
      <c r="I63" s="9"/>
      <c r="J63" s="9"/>
      <c r="K63" s="12"/>
    </row>
    <row r="64" spans="1:11" x14ac:dyDescent="0.25">
      <c r="A64" s="9">
        <v>58</v>
      </c>
      <c r="B64" s="26" t="s">
        <v>76</v>
      </c>
      <c r="C64" s="9" t="s">
        <v>14</v>
      </c>
      <c r="D64" s="9" t="s">
        <v>25</v>
      </c>
      <c r="E64" s="10">
        <f>1</f>
        <v>1</v>
      </c>
      <c r="F64" s="9">
        <f>8.3*E64</f>
        <v>8.3000000000000007</v>
      </c>
      <c r="G64" s="9" t="s">
        <v>70</v>
      </c>
      <c r="H64" s="32"/>
      <c r="I64" s="9"/>
      <c r="J64" s="9"/>
      <c r="K64" s="12"/>
    </row>
    <row r="65" spans="1:11" x14ac:dyDescent="0.25">
      <c r="A65" s="9">
        <v>59</v>
      </c>
      <c r="B65" s="26" t="s">
        <v>77</v>
      </c>
      <c r="C65" s="9" t="s">
        <v>14</v>
      </c>
      <c r="D65" s="9" t="s">
        <v>25</v>
      </c>
      <c r="E65" s="10">
        <f>1+1</f>
        <v>2</v>
      </c>
      <c r="F65" s="9">
        <f>8.3*E65</f>
        <v>16.600000000000001</v>
      </c>
      <c r="G65" s="9" t="s">
        <v>70</v>
      </c>
      <c r="H65" s="32"/>
      <c r="I65" s="9"/>
      <c r="J65" s="9"/>
      <c r="K65" s="12"/>
    </row>
    <row r="66" spans="1:11" x14ac:dyDescent="0.25">
      <c r="A66" s="9">
        <v>60</v>
      </c>
      <c r="B66" s="26" t="s">
        <v>78</v>
      </c>
      <c r="C66" s="9" t="s">
        <v>14</v>
      </c>
      <c r="D66" s="9" t="s">
        <v>25</v>
      </c>
      <c r="E66" s="10">
        <f>1</f>
        <v>1</v>
      </c>
      <c r="F66" s="9">
        <f>9.2*E66</f>
        <v>9.1999999999999993</v>
      </c>
      <c r="G66" s="9" t="s">
        <v>72</v>
      </c>
      <c r="H66" s="32"/>
      <c r="I66" s="9"/>
      <c r="J66" s="9"/>
      <c r="K66" s="12"/>
    </row>
    <row r="67" spans="1:11" x14ac:dyDescent="0.25">
      <c r="A67" s="9">
        <v>61</v>
      </c>
      <c r="B67" s="26" t="s">
        <v>79</v>
      </c>
      <c r="C67" s="9" t="s">
        <v>14</v>
      </c>
      <c r="D67" s="9" t="s">
        <v>25</v>
      </c>
      <c r="E67" s="10">
        <f>1</f>
        <v>1</v>
      </c>
      <c r="F67" s="9">
        <f>8.3*E67</f>
        <v>8.3000000000000007</v>
      </c>
      <c r="G67" s="9" t="s">
        <v>70</v>
      </c>
      <c r="H67" s="32"/>
      <c r="I67" s="9"/>
      <c r="J67" s="9"/>
      <c r="K67" s="12"/>
    </row>
    <row r="68" spans="1:11" x14ac:dyDescent="0.25">
      <c r="A68" s="9">
        <v>62</v>
      </c>
      <c r="B68" s="26" t="s">
        <v>80</v>
      </c>
      <c r="C68" s="9" t="s">
        <v>14</v>
      </c>
      <c r="D68" s="9" t="s">
        <v>25</v>
      </c>
      <c r="E68" s="10">
        <f>3</f>
        <v>3</v>
      </c>
      <c r="F68" s="9">
        <f>6.8*E68</f>
        <v>20.399999999999999</v>
      </c>
      <c r="G68" s="9" t="s">
        <v>72</v>
      </c>
      <c r="H68" s="32"/>
      <c r="I68" s="9"/>
      <c r="J68" s="9"/>
      <c r="K68" s="12"/>
    </row>
    <row r="69" spans="1:11" x14ac:dyDescent="0.25">
      <c r="A69" s="9">
        <v>63</v>
      </c>
      <c r="B69" s="26" t="s">
        <v>81</v>
      </c>
      <c r="C69" s="9" t="s">
        <v>14</v>
      </c>
      <c r="D69" s="9" t="s">
        <v>25</v>
      </c>
      <c r="E69" s="10">
        <f>1</f>
        <v>1</v>
      </c>
      <c r="F69" s="9">
        <f>8.8*E69</f>
        <v>8.8000000000000007</v>
      </c>
      <c r="G69" s="9" t="s">
        <v>70</v>
      </c>
      <c r="H69" s="32"/>
      <c r="I69" s="9"/>
      <c r="J69" s="9"/>
      <c r="K69" s="12"/>
    </row>
    <row r="70" spans="1:11" x14ac:dyDescent="0.25">
      <c r="A70" s="9">
        <v>64</v>
      </c>
      <c r="B70" s="26" t="s">
        <v>82</v>
      </c>
      <c r="C70" s="9" t="s">
        <v>14</v>
      </c>
      <c r="D70" s="9" t="s">
        <v>25</v>
      </c>
      <c r="E70" s="10">
        <f>1</f>
        <v>1</v>
      </c>
      <c r="F70" s="9">
        <f>8.8*E70</f>
        <v>8.8000000000000007</v>
      </c>
      <c r="G70" s="9" t="s">
        <v>70</v>
      </c>
      <c r="H70" s="32"/>
      <c r="I70" s="9"/>
      <c r="J70" s="9"/>
      <c r="K70" s="12"/>
    </row>
    <row r="71" spans="1:11" x14ac:dyDescent="0.25">
      <c r="A71" s="9">
        <v>65</v>
      </c>
      <c r="B71" s="26" t="s">
        <v>83</v>
      </c>
      <c r="C71" s="9" t="s">
        <v>14</v>
      </c>
      <c r="D71" s="9" t="s">
        <v>25</v>
      </c>
      <c r="E71" s="10">
        <f>1+1</f>
        <v>2</v>
      </c>
      <c r="F71" s="9">
        <f>2.8*E71</f>
        <v>5.6</v>
      </c>
      <c r="G71" s="9" t="s">
        <v>70</v>
      </c>
      <c r="H71" s="32"/>
      <c r="I71" s="9"/>
      <c r="J71" s="9"/>
      <c r="K71" s="12"/>
    </row>
    <row r="72" spans="1:11" x14ac:dyDescent="0.25">
      <c r="A72" s="9">
        <v>66</v>
      </c>
      <c r="B72" s="26" t="s">
        <v>84</v>
      </c>
      <c r="C72" s="9" t="s">
        <v>14</v>
      </c>
      <c r="D72" s="9" t="s">
        <v>25</v>
      </c>
      <c r="E72" s="10">
        <f>1</f>
        <v>1</v>
      </c>
      <c r="F72" s="9">
        <f>2*E72</f>
        <v>2</v>
      </c>
      <c r="G72" s="9" t="s">
        <v>70</v>
      </c>
      <c r="H72" s="32"/>
      <c r="I72" s="9"/>
      <c r="J72" s="9"/>
      <c r="K72" s="12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2020-02-25T07:36:11Z</dcterms:created>
  <dcterms:modified xsi:type="dcterms:W3CDTF">2020-02-25T07:43:46Z</dcterms:modified>
</cp:coreProperties>
</file>